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14010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7" i="2" l="1"/>
  <c r="C16" i="2"/>
  <c r="C15" i="2"/>
  <c r="C13" i="2"/>
  <c r="C12" i="2"/>
  <c r="C10" i="2"/>
  <c r="D12" i="1"/>
  <c r="D11" i="1"/>
  <c r="D10" i="1"/>
  <c r="D9" i="1"/>
  <c r="D8" i="1"/>
  <c r="F4" i="1"/>
  <c r="H4" i="1" l="1"/>
  <c r="C19" i="2" l="1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8" i="1"/>
  <c r="D17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<sst xmlns="http://schemas.openxmlformats.org/spreadsheetml/2006/main" count="61" uniqueCount="49">
  <si>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</si>
  <si>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</si>
  <si>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пгт. Терней, Тернейский МО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</si>
  <si>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</si>
  <si>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</si>
  <si>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</si>
  <si>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</si>
  <si>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</si>
  <si>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</si>
  <si>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</si>
  <si>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</si>
  <si>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</si>
  <si>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</si>
  <si>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</si>
  <si>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</si>
  <si>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</si>
  <si>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</si>
  <si>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</si>
  <si>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</si>
  <si>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</si>
  <si>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</si>
  <si>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</si>
  <si>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</si>
  <si>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</si>
  <si>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</si>
  <si>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</si>
  <si>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</si>
  <si>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</si>
  <si>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</si>
  <si>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</si>
  <si>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</si>
  <si>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</si>
  <si>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</si>
  <si>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</si>
  <si>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</si>
  <si>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</si>
  <si>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</si>
  <si>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</si>
  <si>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</si>
  <si>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</si>
  <si>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</si>
  <si>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</si>
  <si>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</si>
  <si>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</si>
  <si>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КГУП "Примтеплоэнерго" в сфере электроснабжения на 2027 год (прогноз)</t>
  </si>
  <si>
    <t>Утв 2026</t>
  </si>
  <si>
    <t>Прогноз 2027</t>
  </si>
  <si>
    <t>Прогноз
на 2027 год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</si>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</sst>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CY7">
            <v>9014.4683577382402</v>
          </cell>
        </row>
        <row r="11">
          <cell r="CY11">
            <v>8791.8081407770005</v>
          </cell>
        </row>
        <row r="15">
          <cell r="CY15">
            <v>7762.2030389999991</v>
          </cell>
        </row>
        <row r="16">
          <cell r="CY16">
            <v>6200.7879749999993</v>
          </cell>
        </row>
        <row r="20">
          <cell r="CY20">
            <v>37.900000000000006</v>
          </cell>
        </row>
        <row r="88">
          <cell r="CC88">
            <v>36.338103427104315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E5">
            <v>19.04</v>
          </cell>
        </row>
        <row r="6">
          <cell r="E6">
            <v>80.959999999999994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  <row r="114">
          <cell r="X114">
            <v>193045.61468837888</v>
          </cell>
        </row>
        <row r="135">
          <cell r="X135">
            <v>12110.640959194419</v>
          </cell>
        </row>
        <row r="166">
          <cell r="X166">
            <v>4083.4094184246183</v>
          </cell>
        </row>
        <row r="167">
          <cell r="X167">
            <v>9322.1532100000004</v>
          </cell>
        </row>
        <row r="176">
          <cell r="X176">
            <v>35332.334091373428</v>
          </cell>
        </row>
        <row r="180">
          <cell r="X180">
            <v>10670.364895594774</v>
          </cell>
        </row>
        <row r="184">
          <cell r="X184">
            <v>6614.63796</v>
          </cell>
        </row>
        <row r="185">
          <cell r="X185">
            <v>11.65968</v>
          </cell>
        </row>
        <row r="215">
          <cell r="X215">
            <v>1762.6572553772316</v>
          </cell>
        </row>
        <row r="283">
          <cell r="X283">
            <v>88.81739765296598</v>
          </cell>
        </row>
        <row r="342">
          <cell r="X342">
            <v>287843.34681635385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B17" sqref="B17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44</v>
      </c>
      <c r="B3" s="39"/>
      <c r="C3" s="39"/>
      <c r="D3" s="39"/>
      <c r="F3" s="2" t="s">
        <v>45</v>
      </c>
      <c r="G3" s="2" t="s">
        <v>1</v>
      </c>
      <c r="H3" s="2" t="s">
        <v>46</v>
      </c>
    </row>
    <row r="4" spans="1:8" ht="35.25" customHeight="1" x14ac:dyDescent="0.25">
      <c r="A4" s="3" t="s">
        <v>2</v>
      </c>
      <c r="D4" s="5"/>
      <c r="F4" s="6">
        <f>[1]Терн!$CC$88</f>
        <v>36.338103427104315</v>
      </c>
      <c r="G4" s="7">
        <v>104</v>
      </c>
      <c r="H4" s="8">
        <f>F4*G4/100</f>
        <v>37.791627564188488</v>
      </c>
    </row>
    <row r="5" spans="1:8" ht="44.25" customHeight="1" x14ac:dyDescent="0.2">
      <c r="A5" s="9" t="s">
        <v>3</v>
      </c>
      <c r="B5" s="9" t="s">
        <v>4</v>
      </c>
      <c r="C5" s="10" t="s">
        <v>5</v>
      </c>
      <c r="D5" s="9" t="s">
        <v>47</v>
      </c>
      <c r="H5" s="11">
        <f>D11*H4</f>
        <v>293346.28632750001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6</v>
      </c>
      <c r="C7" s="9"/>
      <c r="D7" s="9"/>
    </row>
    <row r="8" spans="1:8" ht="23.25" customHeight="1" x14ac:dyDescent="0.2">
      <c r="A8" s="13" t="s">
        <v>7</v>
      </c>
      <c r="B8" s="14" t="s">
        <v>8</v>
      </c>
      <c r="C8" s="15" t="s">
        <v>9</v>
      </c>
      <c r="D8" s="16">
        <f>[1]Терн!$CY$7</f>
        <v>9014.4683577382402</v>
      </c>
    </row>
    <row r="9" spans="1:8" ht="23.25" customHeight="1" x14ac:dyDescent="0.2">
      <c r="A9" s="13" t="s">
        <v>10</v>
      </c>
      <c r="B9" s="14" t="s">
        <v>11</v>
      </c>
      <c r="C9" s="15" t="s">
        <v>9</v>
      </c>
      <c r="D9" s="16">
        <f>[1]Терн!$CY$11</f>
        <v>8791.8081407770005</v>
      </c>
    </row>
    <row r="10" spans="1:8" ht="23.25" customHeight="1" x14ac:dyDescent="0.2">
      <c r="A10" s="13" t="s">
        <v>12</v>
      </c>
      <c r="B10" s="14" t="s">
        <v>13</v>
      </c>
      <c r="C10" s="15" t="s">
        <v>14</v>
      </c>
      <c r="D10" s="17">
        <f>(D9-D11-[1]Терн!$CY$20)/D9*100</f>
        <v>11.279876515701091</v>
      </c>
    </row>
    <row r="11" spans="1:8" ht="31.5" x14ac:dyDescent="0.2">
      <c r="A11" s="13" t="s">
        <v>15</v>
      </c>
      <c r="B11" s="14" t="s">
        <v>16</v>
      </c>
      <c r="C11" s="15" t="s">
        <v>9</v>
      </c>
      <c r="D11" s="16">
        <f>[1]Терн!$CY$15</f>
        <v>7762.2030389999991</v>
      </c>
    </row>
    <row r="12" spans="1:8" s="22" customFormat="1" ht="23.25" customHeight="1" x14ac:dyDescent="0.2">
      <c r="A12" s="18" t="s">
        <v>17</v>
      </c>
      <c r="B12" s="19" t="s">
        <v>18</v>
      </c>
      <c r="C12" s="20" t="s">
        <v>9</v>
      </c>
      <c r="D12" s="21">
        <f>[1]Терн!$CY$16</f>
        <v>6200.7879749999993</v>
      </c>
    </row>
    <row r="13" spans="1:8" ht="17.25" customHeight="1" x14ac:dyDescent="0.2">
      <c r="A13" s="23"/>
      <c r="B13" s="24" t="s">
        <v>19</v>
      </c>
      <c r="C13" s="23"/>
      <c r="D13" s="23"/>
    </row>
    <row r="14" spans="1:8" ht="23.25" customHeight="1" x14ac:dyDescent="0.2">
      <c r="A14" s="13">
        <f>A11+1</f>
        <v>5</v>
      </c>
      <c r="B14" s="14" t="s">
        <v>20</v>
      </c>
      <c r="C14" s="15" t="s">
        <v>21</v>
      </c>
      <c r="D14" s="25">
        <f>$D$11*$H$4*'[2]Свод пос'!$E$5%</f>
        <v>55853.132916755996</v>
      </c>
    </row>
    <row r="15" spans="1:8" ht="63" x14ac:dyDescent="0.2">
      <c r="A15" s="26">
        <f>A14+1</f>
        <v>6</v>
      </c>
      <c r="B15" s="14" t="s">
        <v>22</v>
      </c>
      <c r="C15" s="27" t="s">
        <v>21</v>
      </c>
      <c r="D15" s="28">
        <f>$D$11*$H$4*'[2]Свод пос'!$E$6%</f>
        <v>237493.15341074401</v>
      </c>
    </row>
    <row r="16" spans="1:8" ht="23.25" customHeight="1" x14ac:dyDescent="0.2">
      <c r="A16" s="13">
        <f>A15+1</f>
        <v>7</v>
      </c>
      <c r="B16" s="14" t="s">
        <v>23</v>
      </c>
      <c r="C16" s="15" t="s">
        <v>21</v>
      </c>
      <c r="D16" s="25">
        <f>[3]Трн!$X$342*G4/100</f>
        <v>299357.080689008</v>
      </c>
    </row>
    <row r="17" spans="1:4" ht="33.75" customHeight="1" x14ac:dyDescent="0.2">
      <c r="A17" s="13">
        <f>A16+1</f>
        <v>8</v>
      </c>
      <c r="B17" s="14" t="s">
        <v>24</v>
      </c>
      <c r="C17" s="15" t="s">
        <v>21</v>
      </c>
      <c r="D17" s="25">
        <f>D14-D16</f>
        <v>-243503.947772252</v>
      </c>
    </row>
    <row r="18" spans="1:4" ht="23.25" customHeight="1" x14ac:dyDescent="0.2">
      <c r="A18" s="13">
        <f>A17+1</f>
        <v>9</v>
      </c>
      <c r="B18" s="14" t="s">
        <v>25</v>
      </c>
      <c r="C18" s="15" t="s">
        <v>21</v>
      </c>
      <c r="D18" s="25">
        <f>D14+D15-D16</f>
        <v>-6010.7943615079857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B27" sqref="B27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26</v>
      </c>
      <c r="B2" s="40"/>
      <c r="C2" s="40"/>
    </row>
    <row r="3" spans="1:3" ht="18" customHeight="1" x14ac:dyDescent="0.2">
      <c r="A3" s="40" t="s">
        <v>44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пгт. Терней, Тернейский МО</v>
      </c>
      <c r="C5" s="5"/>
    </row>
    <row r="6" spans="1:3" x14ac:dyDescent="0.2">
      <c r="A6" s="41" t="s">
        <v>27</v>
      </c>
      <c r="B6" s="41" t="s">
        <v>4</v>
      </c>
      <c r="C6" s="41" t="s">
        <v>48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28</v>
      </c>
      <c r="C10" s="34">
        <f>([3]Трн!$X$114+[3]Трн!$X$135+[3]Трн!$X$166)*осн.пок!$G$4/100</f>
        <v>217609.25166863785</v>
      </c>
    </row>
    <row r="11" spans="1:3" ht="33.75" customHeight="1" x14ac:dyDescent="0.2">
      <c r="A11" s="32" t="s">
        <v>10</v>
      </c>
      <c r="B11" s="33" t="s">
        <v>29</v>
      </c>
      <c r="C11" s="34">
        <f>C12+C13</f>
        <v>47842.80694644693</v>
      </c>
    </row>
    <row r="12" spans="1:3" ht="19.5" customHeight="1" x14ac:dyDescent="0.2">
      <c r="A12" s="35" t="s">
        <v>30</v>
      </c>
      <c r="B12" s="36" t="s">
        <v>31</v>
      </c>
      <c r="C12" s="37">
        <f>[3]Трн!$X$176*осн.пок!$G$4/100</f>
        <v>36745.627455028363</v>
      </c>
    </row>
    <row r="13" spans="1:3" ht="19.5" customHeight="1" x14ac:dyDescent="0.2">
      <c r="A13" s="35" t="s">
        <v>32</v>
      </c>
      <c r="B13" s="36" t="s">
        <v>33</v>
      </c>
      <c r="C13" s="37">
        <f>[3]Трн!$X$180*осн.пок!$G$4/100</f>
        <v>11097.179491418565</v>
      </c>
    </row>
    <row r="14" spans="1:3" ht="26.25" customHeight="1" x14ac:dyDescent="0.2">
      <c r="A14" s="32" t="s">
        <v>12</v>
      </c>
      <c r="B14" s="33" t="s">
        <v>34</v>
      </c>
      <c r="C14" s="34">
        <f>C15+C16</f>
        <v>8816.8831847514066</v>
      </c>
    </row>
    <row r="15" spans="1:3" ht="19.5" customHeight="1" x14ac:dyDescent="0.2">
      <c r="A15" s="35" t="s">
        <v>35</v>
      </c>
      <c r="B15" s="36" t="s">
        <v>36</v>
      </c>
      <c r="C15" s="37">
        <f>([3]Трн!$X$184+[3]Трн!$X$283+[3]Трн!$X$215)*осн.пок!$G$4/100</f>
        <v>8804.7571175514058</v>
      </c>
    </row>
    <row r="16" spans="1:3" ht="19.5" customHeight="1" x14ac:dyDescent="0.2">
      <c r="A16" s="35" t="s">
        <v>37</v>
      </c>
      <c r="B16" s="36" t="s">
        <v>38</v>
      </c>
      <c r="C16" s="37">
        <f>[3]Трн!$X$185*осн.пок!$G$4/100</f>
        <v>12.1260672</v>
      </c>
    </row>
    <row r="17" spans="1:3" ht="26.25" customHeight="1" x14ac:dyDescent="0.2">
      <c r="A17" s="32" t="s">
        <v>15</v>
      </c>
      <c r="B17" s="33" t="s">
        <v>39</v>
      </c>
      <c r="C17" s="34">
        <f>[3]Трн!$X$167*осн.пок!$G$4/100</f>
        <v>9695.0393383999999</v>
      </c>
    </row>
    <row r="18" spans="1:3" ht="33.75" customHeight="1" x14ac:dyDescent="0.2">
      <c r="A18" s="32" t="s">
        <v>40</v>
      </c>
      <c r="B18" s="38" t="s">
        <v>41</v>
      </c>
      <c r="C18" s="34">
        <f>C19-C10-C11-C14-C17</f>
        <v>15393.099550771809</v>
      </c>
    </row>
    <row r="19" spans="1:3" ht="26.25" customHeight="1" x14ac:dyDescent="0.2">
      <c r="A19" s="32" t="s">
        <v>42</v>
      </c>
      <c r="B19" s="33" t="s">
        <v>43</v>
      </c>
      <c r="C19" s="34">
        <f>осн.пок!D16</f>
        <v>299357.080689008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2026-03-30T23:37:43Z</dcterms:modified>
</cp:coreProperties>
</file>